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620"/>
  </bookViews>
  <sheets>
    <sheet name="Flujo de efectivo" sheetId="1" r:id="rId1"/>
    <sheet name="Gráfico del flujo de efectivo" sheetId="2" r:id="rId2"/>
  </sheets>
  <definedNames>
    <definedName name="Efectivo_inicial">'Flujo de efectivo'!$C$8</definedName>
    <definedName name="Efectivo_mínimo">'Flujo de efectivo'!$C$5</definedName>
    <definedName name="Fecha_de_inicio">'Flujo de efectivo'!$C$4</definedName>
    <definedName name="_xlnm.Print_Titles" localSheetId="0">'Flujo de efectivo'!$7:$7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F17" i="1" l="1"/>
  <c r="D17" i="1"/>
  <c r="O5" i="1" l="1"/>
  <c r="N5" i="1"/>
  <c r="M5" i="1"/>
  <c r="L5" i="1"/>
  <c r="K5" i="1"/>
  <c r="J5" i="1"/>
  <c r="I5" i="1"/>
  <c r="H5" i="1"/>
  <c r="G5" i="1"/>
  <c r="F5" i="1"/>
  <c r="E5" i="1"/>
  <c r="D5" i="1"/>
  <c r="C4" i="1" l="1"/>
  <c r="P62" i="1" l="1"/>
  <c r="P61" i="1"/>
  <c r="P60" i="1"/>
  <c r="P59" i="1"/>
  <c r="P58" i="1"/>
  <c r="P57" i="1"/>
  <c r="C18" i="1" l="1"/>
  <c r="C54" i="1" s="1"/>
  <c r="D8" i="1" l="1"/>
  <c r="D18" i="1" s="1"/>
  <c r="E17" i="1" l="1"/>
  <c r="P11" i="1" l="1"/>
  <c r="P12" i="1"/>
  <c r="P13" i="1"/>
  <c r="P14" i="1"/>
  <c r="P15" i="1"/>
  <c r="P16" i="1"/>
  <c r="P49" i="1"/>
  <c r="P50" i="1"/>
  <c r="P51" i="1"/>
  <c r="P48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21" i="1"/>
  <c r="G17" i="1"/>
  <c r="H17" i="1"/>
  <c r="I17" i="1"/>
  <c r="J17" i="1"/>
  <c r="K17" i="1"/>
  <c r="L17" i="1"/>
  <c r="M17" i="1"/>
  <c r="N17" i="1"/>
  <c r="O17" i="1"/>
  <c r="P52" i="1" l="1"/>
  <c r="D46" i="1"/>
  <c r="D53" i="1" s="1"/>
  <c r="D54" i="1" s="1"/>
  <c r="F46" i="1"/>
  <c r="F53" i="1" s="1"/>
  <c r="K46" i="1"/>
  <c r="K53" i="1" s="1"/>
  <c r="E46" i="1"/>
  <c r="E53" i="1" s="1"/>
  <c r="J46" i="1"/>
  <c r="J53" i="1" s="1"/>
  <c r="N46" i="1"/>
  <c r="N53" i="1" s="1"/>
  <c r="I46" i="1"/>
  <c r="I53" i="1" s="1"/>
  <c r="O46" i="1"/>
  <c r="O53" i="1" s="1"/>
  <c r="H46" i="1"/>
  <c r="H53" i="1" s="1"/>
  <c r="L46" i="1"/>
  <c r="L53" i="1" s="1"/>
  <c r="M46" i="1"/>
  <c r="M53" i="1" s="1"/>
  <c r="G46" i="1"/>
  <c r="G53" i="1" s="1"/>
  <c r="P17" i="1"/>
  <c r="P53" i="1" l="1"/>
  <c r="E8" i="1"/>
  <c r="E18" i="1" s="1"/>
  <c r="P46" i="1"/>
  <c r="E54" i="1" l="1"/>
  <c r="F8" i="1" s="1"/>
  <c r="F18" i="1" s="1"/>
  <c r="F54" i="1" s="1"/>
  <c r="G8" i="1" s="1"/>
  <c r="G18" i="1" s="1"/>
  <c r="G54" i="1" l="1"/>
  <c r="H8" i="1" s="1"/>
  <c r="H18" i="1" s="1"/>
  <c r="H54" i="1" l="1"/>
  <c r="I8" i="1" s="1"/>
  <c r="I18" i="1" s="1"/>
  <c r="I54" i="1" l="1"/>
  <c r="J8" i="1" s="1"/>
  <c r="J18" i="1" s="1"/>
  <c r="J54" i="1" l="1"/>
  <c r="K8" i="1" s="1"/>
  <c r="K18" i="1" s="1"/>
  <c r="K54" i="1" l="1"/>
  <c r="L8" i="1" s="1"/>
  <c r="L18" i="1" s="1"/>
  <c r="L54" i="1" l="1"/>
  <c r="M8" i="1" s="1"/>
  <c r="M18" i="1" s="1"/>
  <c r="M54" i="1" l="1"/>
  <c r="N8" i="1" s="1"/>
  <c r="N18" i="1" s="1"/>
  <c r="N54" i="1" l="1"/>
  <c r="O8" i="1" s="1"/>
  <c r="O18" i="1" s="1"/>
  <c r="O54" i="1" s="1"/>
</calcChain>
</file>

<file path=xl/sharedStrings.xml><?xml version="1.0" encoding="utf-8"?>
<sst xmlns="http://schemas.openxmlformats.org/spreadsheetml/2006/main" count="127" uniqueCount="69">
  <si>
    <t>Proyección de flujo de efectivo para pymes</t>
  </si>
  <si>
    <t>Fecha de inicio</t>
  </si>
  <si>
    <t>Mínimo de alerta de saldo de efectivo</t>
  </si>
  <si>
    <t>Efectivo disponible (a principios de mes)</t>
  </si>
  <si>
    <t>RECIBOS DE COBROS</t>
  </si>
  <si>
    <t>Ventas en efectivo</t>
  </si>
  <si>
    <t>Devoluciones y concesiones</t>
  </si>
  <si>
    <t>Cobros pendientes</t>
  </si>
  <si>
    <t>Intereses y otros ingresos</t>
  </si>
  <si>
    <t>Fondos de préstamos</t>
  </si>
  <si>
    <t>Contribuciones del propietario</t>
  </si>
  <si>
    <t>RECIBOS DE COBROS TOTALES</t>
  </si>
  <si>
    <t>Total de efectivo disponible</t>
  </si>
  <si>
    <t>DINERO EN EFECTIVO DESEMBOLSADO</t>
  </si>
  <si>
    <t>Publicidad</t>
  </si>
  <si>
    <t>Comisiones y honorarios</t>
  </si>
  <si>
    <t>Mano de obra contratada</t>
  </si>
  <si>
    <t>Programas de ventajas para los empleados</t>
  </si>
  <si>
    <t>Seguros (distintos al sanitario)</t>
  </si>
  <si>
    <t>Gasto de intereses</t>
  </si>
  <si>
    <t>Materiales y suministros (en COGS)</t>
  </si>
  <si>
    <t>Comidas y entretenimiento</t>
  </si>
  <si>
    <t>Interés de la hipoteca</t>
  </si>
  <si>
    <t>Gastos de la oficina</t>
  </si>
  <si>
    <t>Gastos de otros intereses</t>
  </si>
  <si>
    <t>Planes de pensiones y de reparto de utilidades</t>
  </si>
  <si>
    <t>Compras para revender</t>
  </si>
  <si>
    <t>Alquiler o alquiler con opción a compra</t>
  </si>
  <si>
    <t>Alquiler o alquiler con opción a compra: vehículos, equipamiento</t>
  </si>
  <si>
    <t>Reparaciones y mantenimiento</t>
  </si>
  <si>
    <t>Suministros (no en COGS)</t>
  </si>
  <si>
    <t>Impuestos y licencias</t>
  </si>
  <si>
    <t>Viajes</t>
  </si>
  <si>
    <t>Suministros</t>
  </si>
  <si>
    <t>Sueldos (menos créditos de los emp.)</t>
  </si>
  <si>
    <t>Otros gastos</t>
  </si>
  <si>
    <t>Varios</t>
  </si>
  <si>
    <t>SUBTOTAL</t>
  </si>
  <si>
    <t>Pago principal del préstamo</t>
  </si>
  <si>
    <t>Compras de capital</t>
  </si>
  <si>
    <t>Otros gastos de inicio</t>
  </si>
  <si>
    <t>Depósitos y reservas pendientes</t>
  </si>
  <si>
    <t>Dinero retirado para los propietarios</t>
  </si>
  <si>
    <t>DINERO EN EFECTIVO DESEMBOLSADO TOTAL</t>
  </si>
  <si>
    <t>Efectivo disponible (finales de mes)</t>
  </si>
  <si>
    <t>OTROS DATOS OPERATIVOS</t>
  </si>
  <si>
    <t>Volumen de ventas (en dólares)</t>
  </si>
  <si>
    <t>Saldo de cuentas por cobrar</t>
  </si>
  <si>
    <t>Saldo de deuda incobrable</t>
  </si>
  <si>
    <t>Inventario disponible</t>
  </si>
  <si>
    <t>Saldo de cuentas por pagar</t>
  </si>
  <si>
    <t>Amortización</t>
  </si>
  <si>
    <t>Inicio</t>
  </si>
  <si>
    <t xml:space="preserve"> </t>
  </si>
  <si>
    <t>Ene-xx</t>
  </si>
  <si>
    <t>Feb-xx</t>
  </si>
  <si>
    <t>Mar-xx</t>
  </si>
  <si>
    <t>Abr-xx</t>
  </si>
  <si>
    <t>May-xx</t>
  </si>
  <si>
    <t>Jun-xx</t>
  </si>
  <si>
    <t>Jul-xx</t>
  </si>
  <si>
    <t>Ago-xx</t>
  </si>
  <si>
    <t>Sep-xx</t>
  </si>
  <si>
    <t>Oct-xx</t>
  </si>
  <si>
    <t>Nov-xx</t>
  </si>
  <si>
    <t>Dic-xx</t>
  </si>
  <si>
    <t>Total</t>
  </si>
  <si>
    <t>Alerta de saldo de efectivo mínimo:</t>
  </si>
  <si>
    <t>CORPORACIÓN EXCELFULL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</si>
</sst>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#,##0\ &quot;€&quot;"/>
    <numFmt numFmtId="169" formatCode="mmmm"/>
  </numFmts>
  <fonts count="35">
    <font>
      <sz val="8"/>
      <name val="Arial"/>
      <family val="2"/>
    </font>
    <font>
      <sz val="11"/>
      <color theme="1"/>
      <name val="Arial"/>
      <family val="2"/>
      <charset val="134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  <scheme val="minor"/>
    </font>
    <font>
      <sz val="10"/>
      <color indexed="8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22"/>
      <color theme="1" tint="0.249977111117893"/>
      <name val="Sitka Heading"/>
      <family val="2"/>
      <scheme val="major"/>
    </font>
    <font>
      <sz val="10"/>
      <color theme="0"/>
      <name val="Arial"/>
      <family val="2"/>
      <scheme val="minor"/>
    </font>
    <font>
      <b/>
      <sz val="10"/>
      <color theme="1" tint="0.14999847407452621"/>
      <name val="Arial"/>
      <family val="2"/>
      <scheme val="minor"/>
    </font>
    <font>
      <sz val="10"/>
      <color theme="1" tint="0.14999847407452621"/>
      <name val="Arial"/>
      <family val="2"/>
      <scheme val="minor"/>
    </font>
    <font>
      <sz val="8"/>
      <color theme="1" tint="0.14999847407452621"/>
      <name val="Arial"/>
      <family val="2"/>
      <scheme val="minor"/>
    </font>
    <font>
      <sz val="24"/>
      <name val="Arial"/>
      <family val="2"/>
      <scheme val="minor"/>
    </font>
    <font>
      <sz val="18"/>
      <color theme="3"/>
      <name val="Sitka Heading"/>
      <family val="2"/>
      <charset val="134"/>
      <scheme val="major"/>
    </font>
    <font>
      <b/>
      <sz val="15"/>
      <color theme="3"/>
      <name val="Arial"/>
      <family val="2"/>
      <charset val="134"/>
      <scheme val="minor"/>
    </font>
    <font>
      <b/>
      <sz val="13"/>
      <color theme="3"/>
      <name val="Arial"/>
      <family val="2"/>
      <charset val="134"/>
      <scheme val="minor"/>
    </font>
    <font>
      <b/>
      <sz val="11"/>
      <color theme="3"/>
      <name val="Arial"/>
      <family val="2"/>
      <charset val="134"/>
      <scheme val="minor"/>
    </font>
    <font>
      <sz val="11"/>
      <color rgb="FF006100"/>
      <name val="Arial"/>
      <family val="2"/>
      <charset val="134"/>
      <scheme val="minor"/>
    </font>
    <font>
      <sz val="11"/>
      <color rgb="FF9C0006"/>
      <name val="Arial"/>
      <family val="2"/>
      <charset val="134"/>
      <scheme val="minor"/>
    </font>
    <font>
      <sz val="11"/>
      <color rgb="FF9C5700"/>
      <name val="Arial"/>
      <family val="2"/>
      <charset val="134"/>
      <scheme val="minor"/>
    </font>
    <font>
      <sz val="11"/>
      <color rgb="FF3F3F76"/>
      <name val="Arial"/>
      <family val="2"/>
      <charset val="134"/>
      <scheme val="minor"/>
    </font>
    <font>
      <b/>
      <sz val="11"/>
      <color rgb="FF3F3F3F"/>
      <name val="Arial"/>
      <family val="2"/>
      <charset val="134"/>
      <scheme val="minor"/>
    </font>
    <font>
      <b/>
      <sz val="11"/>
      <color rgb="FFFA7D00"/>
      <name val="Arial"/>
      <family val="2"/>
      <charset val="134"/>
      <scheme val="minor"/>
    </font>
    <font>
      <sz val="11"/>
      <color rgb="FFFA7D00"/>
      <name val="Arial"/>
      <family val="2"/>
      <charset val="134"/>
      <scheme val="minor"/>
    </font>
    <font>
      <b/>
      <sz val="11"/>
      <color theme="0"/>
      <name val="Arial"/>
      <family val="2"/>
      <charset val="134"/>
      <scheme val="minor"/>
    </font>
    <font>
      <sz val="11"/>
      <color rgb="FFFF0000"/>
      <name val="Arial"/>
      <family val="2"/>
      <charset val="134"/>
      <scheme val="minor"/>
    </font>
    <font>
      <i/>
      <sz val="11"/>
      <color rgb="FF7F7F7F"/>
      <name val="Arial"/>
      <family val="2"/>
      <charset val="134"/>
      <scheme val="minor"/>
    </font>
    <font>
      <b/>
      <sz val="11"/>
      <color theme="1"/>
      <name val="Arial"/>
      <family val="2"/>
      <charset val="134"/>
      <scheme val="minor"/>
    </font>
    <font>
      <sz val="11"/>
      <color theme="0"/>
      <name val="Arial"/>
      <family val="2"/>
      <charset val="134"/>
      <scheme val="minor"/>
    </font>
    <font>
      <sz val="24"/>
      <color rgb="FF0A6E42"/>
      <name val="Arial"/>
      <family val="2"/>
      <scheme val="minor"/>
    </font>
    <font>
      <sz val="48"/>
      <color rgb="FF0A6E42"/>
      <name val="Sitka Heading"/>
      <scheme val="major"/>
    </font>
    <font>
      <b/>
      <sz val="10"/>
      <color theme="0"/>
      <name val="Arial"/>
      <family val="2"/>
      <scheme val="minor"/>
    </font>
    <font>
      <sz val="24"/>
      <color theme="0"/>
      <name val="Arial"/>
      <family val="2"/>
      <scheme val="minor"/>
    </font>
    <font>
      <sz val="8"/>
      <color theme="0"/>
      <name val="Arial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Up">
        <bgColor theme="8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A6E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6" tint="-0.749992370372631"/>
      </left>
      <right style="thin">
        <color theme="6" tint="-0.749992370372631"/>
      </right>
      <top style="thin">
        <color theme="6" tint="-0.749992370372631"/>
      </top>
      <bottom style="thin">
        <color theme="6" tint="-0.749992370372631"/>
      </bottom>
      <diagonal/>
    </border>
    <border>
      <left style="thin">
        <color theme="6" tint="-0.749992370372631"/>
      </left>
      <right style="thin">
        <color theme="6" tint="-0.749992370372631"/>
      </right>
      <top style="thin">
        <color theme="6" tint="-0.74999237037263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>
      <alignment wrapText="1"/>
    </xf>
    <xf numFmtId="165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11" applyNumberFormat="0" applyAlignment="0" applyProtection="0"/>
    <xf numFmtId="0" fontId="22" fillId="11" borderId="12" applyNumberFormat="0" applyAlignment="0" applyProtection="0"/>
    <xf numFmtId="0" fontId="23" fillId="11" borderId="11" applyNumberFormat="0" applyAlignment="0" applyProtection="0"/>
    <xf numFmtId="0" fontId="24" fillId="0" borderId="13" applyNumberFormat="0" applyFill="0" applyAlignment="0" applyProtection="0"/>
    <xf numFmtId="0" fontId="25" fillId="12" borderId="14" applyNumberFormat="0" applyAlignment="0" applyProtection="0"/>
    <xf numFmtId="0" fontId="26" fillId="0" borderId="0" applyNumberFormat="0" applyFill="0" applyBorder="0" applyAlignment="0" applyProtection="0"/>
    <xf numFmtId="0" fontId="3" fillId="13" borderId="15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9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54">
    <xf numFmtId="0" fontId="0" fillId="0" borderId="0" xfId="0">
      <alignment wrapText="1"/>
    </xf>
    <xf numFmtId="0" fontId="4" fillId="0" borderId="0" xfId="0" applyFont="1" applyAlignment="1"/>
    <xf numFmtId="0" fontId="5" fillId="0" borderId="0" xfId="0" applyFont="1">
      <alignment wrapText="1"/>
    </xf>
    <xf numFmtId="0" fontId="4" fillId="0" borderId="0" xfId="0" applyFont="1">
      <alignment wrapText="1"/>
    </xf>
    <xf numFmtId="3" fontId="4" fillId="0" borderId="0" xfId="0" applyNumberFormat="1" applyFo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wrapText="1" indent="1"/>
    </xf>
    <xf numFmtId="3" fontId="9" fillId="0" borderId="0" xfId="0" applyNumberFormat="1" applyFont="1" applyAlignment="1">
      <alignment horizontal="left" wrapText="1" indent="1"/>
    </xf>
    <xf numFmtId="0" fontId="8" fillId="0" borderId="0" xfId="0" applyFont="1" applyAlignment="1">
      <alignment horizontal="left" vertical="top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6" borderId="5" xfId="0" applyFont="1" applyFill="1" applyBorder="1" applyAlignment="1">
      <alignment horizontal="left" vertical="center" wrapText="1" indent="1"/>
    </xf>
    <xf numFmtId="3" fontId="11" fillId="0" borderId="0" xfId="0" applyNumberFormat="1" applyFont="1" applyAlignment="1" applyProtection="1">
      <alignment horizontal="center" vertical="center" wrapText="1"/>
      <protection locked="0"/>
    </xf>
    <xf numFmtId="0" fontId="10" fillId="6" borderId="6" xfId="0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3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 indent="1"/>
    </xf>
    <xf numFmtId="3" fontId="11" fillId="5" borderId="0" xfId="0" applyNumberFormat="1" applyFont="1" applyFill="1" applyAlignment="1">
      <alignment horizontal="center" vertical="center" wrapText="1"/>
    </xf>
    <xf numFmtId="3" fontId="11" fillId="2" borderId="0" xfId="0" applyNumberFormat="1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 indent="1"/>
    </xf>
    <xf numFmtId="0" fontId="11" fillId="5" borderId="0" xfId="0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0" fontId="12" fillId="0" borderId="0" xfId="0" applyFont="1">
      <alignment wrapText="1"/>
    </xf>
    <xf numFmtId="0" fontId="10" fillId="0" borderId="1" xfId="0" applyFont="1" applyBorder="1" applyAlignment="1">
      <alignment horizontal="left" vertical="center" wrapText="1" indent="1"/>
    </xf>
    <xf numFmtId="3" fontId="11" fillId="5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 indent="1"/>
    </xf>
    <xf numFmtId="3" fontId="11" fillId="6" borderId="5" xfId="0" applyNumberFormat="1" applyFont="1" applyFill="1" applyBorder="1" applyAlignment="1" applyProtection="1">
      <alignment horizontal="left" vertical="center" wrapText="1" indent="1"/>
      <protection locked="0"/>
    </xf>
    <xf numFmtId="17" fontId="1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17" fontId="4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3" fontId="7" fillId="2" borderId="0" xfId="0" applyNumberFormat="1" applyFont="1" applyFill="1" applyAlignment="1">
      <alignment horizontal="center" vertical="center" wrapText="1"/>
    </xf>
    <xf numFmtId="3" fontId="7" fillId="5" borderId="0" xfId="0" applyNumberFormat="1" applyFont="1" applyFill="1" applyAlignment="1">
      <alignment horizontal="center" vertical="center" wrapText="1"/>
    </xf>
    <xf numFmtId="0" fontId="13" fillId="0" borderId="0" xfId="0" applyFont="1">
      <alignment wrapText="1"/>
    </xf>
    <xf numFmtId="0" fontId="30" fillId="0" borderId="0" xfId="0" applyFont="1" applyAlignment="1"/>
    <xf numFmtId="0" fontId="31" fillId="0" borderId="0" xfId="0" applyFont="1" applyAlignment="1">
      <alignment vertical="center" wrapText="1"/>
    </xf>
    <xf numFmtId="0" fontId="32" fillId="38" borderId="0" xfId="0" applyFont="1" applyFill="1" applyAlignment="1">
      <alignment horizontal="center" vertical="center" wrapText="1"/>
    </xf>
    <xf numFmtId="17" fontId="32" fillId="38" borderId="0" xfId="0" applyNumberFormat="1" applyFont="1" applyFill="1" applyAlignment="1">
      <alignment horizontal="center" vertical="center" wrapText="1"/>
    </xf>
    <xf numFmtId="169" fontId="32" fillId="38" borderId="0" xfId="0" applyNumberFormat="1" applyFont="1" applyFill="1" applyAlignment="1">
      <alignment horizontal="center" vertical="center" wrapText="1"/>
    </xf>
    <xf numFmtId="0" fontId="32" fillId="38" borderId="0" xfId="0" applyFont="1" applyFill="1" applyAlignment="1">
      <alignment horizontal="left" vertical="center" wrapText="1" indent="1"/>
    </xf>
    <xf numFmtId="0" fontId="9" fillId="38" borderId="0" xfId="0" applyFont="1" applyFill="1" applyAlignment="1">
      <alignment horizontal="center" vertical="center" wrapText="1"/>
    </xf>
    <xf numFmtId="0" fontId="33" fillId="38" borderId="2" xfId="0" applyFont="1" applyFill="1" applyBorder="1" applyAlignment="1">
      <alignment horizontal="left" vertical="center" wrapText="1" indent="2"/>
    </xf>
    <xf numFmtId="0" fontId="33" fillId="38" borderId="3" xfId="0" applyFont="1" applyFill="1" applyBorder="1" applyAlignment="1">
      <alignment horizontal="left" vertical="center" wrapText="1" indent="2"/>
    </xf>
    <xf numFmtId="168" fontId="33" fillId="38" borderId="3" xfId="1" applyNumberFormat="1" applyFont="1" applyFill="1" applyBorder="1" applyAlignment="1">
      <alignment horizontal="left" vertical="center"/>
    </xf>
    <xf numFmtId="0" fontId="34" fillId="38" borderId="3" xfId="0" applyFont="1" applyFill="1" applyBorder="1">
      <alignment wrapText="1"/>
    </xf>
    <xf numFmtId="0" fontId="34" fillId="38" borderId="3" xfId="0" applyFont="1" applyFill="1" applyBorder="1" applyAlignment="1">
      <alignment horizontal="center"/>
    </xf>
    <xf numFmtId="0" fontId="34" fillId="38" borderId="4" xfId="0" applyFont="1" applyFill="1" applyBorder="1" applyAlignment="1">
      <alignment horizontal="center"/>
    </xf>
  </cellXfs>
  <cellStyles count="47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Incorrecto" xfId="12" builtinId="27" customBuiltin="1"/>
    <cellStyle name="Millares" xfId="2" builtinId="3" customBuiltin="1"/>
    <cellStyle name="Millares [0]" xfId="3" builtinId="6" customBuiltin="1"/>
    <cellStyle name="Moneda" xfId="1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1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fill>
        <patternFill patternType="solid">
          <fgColor indexed="64"/>
          <bgColor rgb="FF0A6E42"/>
        </patternFill>
      </fill>
      <alignment horizontal="left" vertical="center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numFmt numFmtId="170" formatCode="mmm/yy"/>
      <fill>
        <patternFill patternType="solid">
          <fgColor indexed="64"/>
          <bgColor rgb="FF0A6E42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numFmt numFmtId="3" formatCode="#,##0"/>
      <fill>
        <patternFill patternType="solid">
          <fgColor indexed="64"/>
          <bgColor rgb="FF0A6E42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numFmt numFmtId="3" formatCode="#,##0"/>
      <fill>
        <patternFill patternType="solid">
          <fgColor indexed="64"/>
          <bgColor rgb="FF0A6E42"/>
        </patternFill>
      </fill>
      <alignment horizontal="left" vertical="center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minor"/>
      </font>
      <numFmt numFmtId="170" formatCode="mmm/yy"/>
      <fill>
        <patternFill patternType="solid">
          <fgColor indexed="64"/>
          <bgColor rgb="FF0A6E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lightUp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lightUp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170" formatCode="mmm/yy"/>
      <alignment horizontal="left" vertical="center" textRotation="0" wrapText="1" indent="1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170" formatCode="mmm/yy"/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alignment horizontal="left" vertical="center" textRotation="0" wrapText="1" indent="1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alignment horizontal="left" vertical="center" textRotation="0" wrapText="1" indent="1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fill>
        <patternFill patternType="lightUp">
          <fgColor indexed="64"/>
          <bgColor indexed="2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lightUp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left" vertical="center" textRotation="0" wrapText="1" indent="1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left" vertical="center" textRotation="0" wrapText="1" indent="1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lightUp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lightUp">
          <fgColor indexed="64"/>
          <bgColor indexed="2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fill>
        <patternFill patternType="lightUp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left" vertical="center" textRotation="0" wrapText="1" indent="1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Arial"/>
        <scheme val="minor"/>
      </font>
      <numFmt numFmtId="3" formatCode="#,##0"/>
      <alignment horizontal="left" vertical="center" textRotation="0" wrapText="1" indent="1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color rgb="FFC00000"/>
      </font>
      <fill>
        <patternFill>
          <bgColor theme="8" tint="0.79998168889431442"/>
        </patternFill>
      </fill>
    </dxf>
    <dxf>
      <font>
        <b/>
        <i val="0"/>
      </font>
    </dxf>
    <dxf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fectivo" pivot="0" count="4">
      <tableStyleElement type="wholeTable" dxfId="145"/>
      <tableStyleElement type="headerRow" dxfId="144"/>
      <tableStyleElement type="totalRow" dxfId="143"/>
      <tableStyleElement type="firstTotalCell" dxfId="14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DDDD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CCF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A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 algn="l">
              <a:defRPr sz="2400" b="0" i="0" u="none" strike="noStrike" baseline="0">
                <a:solidFill>
                  <a:schemeClr val="tx2">
                    <a:lumMod val="75000"/>
                  </a:schemeClr>
                </a:solidFill>
                <a:effectLst/>
                <a:latin typeface="Sitka Heading"/>
                <a:ea typeface="Sitka Heading"/>
                <a:cs typeface="Sitka Heading"/>
              </a:defRPr>
            </a:pPr>
            <a:r>
              <a:rPr lang="en-US">
                <a:solidFill>
                  <a:srgbClr val="0A6E42"/>
                </a:solidFill>
                <a:latin typeface="+mn-lt"/>
              </a:rPr>
              <a:t>CORPORACIÓN EXCELFULL</a:t>
            </a:r>
            <a:r>
              <a:rPr lang="en-US">
                <a:solidFill>
                  <a:srgbClr val="0A6E42"/>
                </a:solidFill>
              </a:rPr>
              <a:t/>
            </a:r>
            <a:br>
              <a:rPr lang="en-US">
                <a:solidFill>
                  <a:srgbClr val="0A6E42"/>
                </a:solidFill>
              </a:rPr>
            </a:br>
            <a:r>
              <a:rPr lang="en-US" sz="4800">
                <a:solidFill>
                  <a:srgbClr val="0A6E42"/>
                </a:solidFill>
              </a:rPr>
              <a:t>Proyección de flujo de efectivo</a:t>
            </a:r>
          </a:p>
        </c:rich>
      </c:tx>
      <c:layout>
        <c:manualLayout>
          <c:xMode val="edge"/>
          <c:yMode val="edge"/>
          <c:x val="8.7885020865898264E-2"/>
          <c:y val="4.4889207338918068E-2"/>
        </c:manualLayout>
      </c:layout>
      <c:overlay val="0"/>
      <c:spPr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32865859300052E-2"/>
          <c:y val="0.26297932022775955"/>
          <c:w val="0.84327786948709338"/>
          <c:h val="0.52308481526934003"/>
        </c:manualLayout>
      </c:layout>
      <c:barChart>
        <c:barDir val="col"/>
        <c:grouping val="clustered"/>
        <c:varyColors val="0"/>
        <c:ser>
          <c:idx val="0"/>
          <c:order val="0"/>
          <c:tx>
            <c:v>Proyección de flujo de efectivo</c:v>
          </c:tx>
          <c:invertIfNegative val="0"/>
          <c:cat>
            <c:strRef>
              <c:f>'Flujo de efectivo'!$C$7:$O$7</c:f>
              <c:strCache>
                <c:ptCount val="13"/>
                <c:pt idx="0">
                  <c:v>Inicio</c:v>
                </c:pt>
                <c:pt idx="1">
                  <c:v>Ene-xx</c:v>
                </c:pt>
                <c:pt idx="2">
                  <c:v>Feb-xx</c:v>
                </c:pt>
                <c:pt idx="3">
                  <c:v>Mar-xx</c:v>
                </c:pt>
                <c:pt idx="4">
                  <c:v>Abr-xx</c:v>
                </c:pt>
                <c:pt idx="5">
                  <c:v>May-xx</c:v>
                </c:pt>
                <c:pt idx="6">
                  <c:v>Jun-xx</c:v>
                </c:pt>
                <c:pt idx="7">
                  <c:v>Jul-xx</c:v>
                </c:pt>
                <c:pt idx="8">
                  <c:v>Ago-xx</c:v>
                </c:pt>
                <c:pt idx="9">
                  <c:v>Sep-xx</c:v>
                </c:pt>
                <c:pt idx="10">
                  <c:v>Oct-xx</c:v>
                </c:pt>
                <c:pt idx="11">
                  <c:v>Nov-xx</c:v>
                </c:pt>
                <c:pt idx="12">
                  <c:v>Dic-xx</c:v>
                </c:pt>
              </c:strCache>
            </c:strRef>
          </c:cat>
          <c:val>
            <c:numRef>
              <c:f>'Flujo de efectivo'!$C$54:$O$54</c:f>
              <c:numCache>
                <c:formatCode>#,##0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E-4586-9BA1-20653FE14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172224"/>
        <c:axId val="165924864"/>
      </c:barChart>
      <c:lineChart>
        <c:grouping val="standard"/>
        <c:varyColors val="0"/>
        <c:ser>
          <c:idx val="1"/>
          <c:order val="1"/>
          <c:tx>
            <c:v>Alerta de efectivo disponible mínimo</c:v>
          </c:tx>
          <c:spPr>
            <a:ln>
              <a:solidFill>
                <a:schemeClr val="accent1"/>
              </a:solidFill>
            </a:ln>
            <a:effectLst/>
          </c:spPr>
          <c:marker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'Flujo de efectivo'!$C$7:$O$7</c:f>
              <c:strCache>
                <c:ptCount val="13"/>
                <c:pt idx="0">
                  <c:v>Inicio</c:v>
                </c:pt>
                <c:pt idx="1">
                  <c:v>Ene-xx</c:v>
                </c:pt>
                <c:pt idx="2">
                  <c:v>Feb-xx</c:v>
                </c:pt>
                <c:pt idx="3">
                  <c:v>Mar-xx</c:v>
                </c:pt>
                <c:pt idx="4">
                  <c:v>Abr-xx</c:v>
                </c:pt>
                <c:pt idx="5">
                  <c:v>May-xx</c:v>
                </c:pt>
                <c:pt idx="6">
                  <c:v>Jun-xx</c:v>
                </c:pt>
                <c:pt idx="7">
                  <c:v>Jul-xx</c:v>
                </c:pt>
                <c:pt idx="8">
                  <c:v>Ago-xx</c:v>
                </c:pt>
                <c:pt idx="9">
                  <c:v>Sep-xx</c:v>
                </c:pt>
                <c:pt idx="10">
                  <c:v>Oct-xx</c:v>
                </c:pt>
                <c:pt idx="11">
                  <c:v>Nov-xx</c:v>
                </c:pt>
                <c:pt idx="12">
                  <c:v>Dic-xx</c:v>
                </c:pt>
              </c:strCache>
            </c:strRef>
          </c:cat>
          <c:val>
            <c:numRef>
              <c:f>'Flujo de efectivo'!$C$5:$O$5</c:f>
              <c:numCache>
                <c:formatCode>#,##0</c:formatCode>
                <c:ptCount val="13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0E-4586-9BA1-20653FE14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72224"/>
        <c:axId val="165924864"/>
      </c:lineChart>
      <c:catAx>
        <c:axId val="149172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Período</a:t>
                </a:r>
              </a:p>
            </c:rich>
          </c:tx>
          <c:layout>
            <c:manualLayout>
              <c:xMode val="edge"/>
              <c:yMode val="edge"/>
              <c:x val="0.46837054532611028"/>
              <c:y val="0.8942980304409121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b="0">
                <a:solidFill>
                  <a:sysClr val="windowText" lastClr="000000"/>
                </a:solidFill>
              </a:defRPr>
            </a:pPr>
            <a:endParaRPr lang="es-PY"/>
          </a:p>
        </c:txPr>
        <c:crossAx val="16592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24864"/>
        <c:scaling>
          <c:orientation val="minMax"/>
          <c:max val="1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Efectivo disponible</a:t>
                </a:r>
              </a:p>
            </c:rich>
          </c:tx>
          <c:layout>
            <c:manualLayout>
              <c:xMode val="edge"/>
              <c:yMode val="edge"/>
              <c:x val="2.6307888288611744E-2"/>
              <c:y val="0.4266816536539297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PY"/>
          </a:p>
        </c:txPr>
        <c:crossAx val="1491722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887660146377798"/>
          <c:y val="5.627642140085827E-2"/>
          <c:w val="0.21341484594810523"/>
          <c:h val="8.9770354906054298E-2"/>
        </c:manualLayout>
      </c:layout>
      <c:overlay val="0"/>
      <c:txPr>
        <a:bodyPr/>
        <a:lstStyle/>
        <a:p>
          <a:pPr>
            <a:defRPr sz="1100">
              <a:solidFill>
                <a:sysClr val="windowText" lastClr="000000"/>
              </a:solidFill>
              <a:latin typeface="Arial"/>
              <a:ea typeface="Arial"/>
              <a:cs typeface="Arial"/>
            </a:defRPr>
          </a:pPr>
          <a:endParaRPr lang="es-PY"/>
        </a:p>
      </c:txPr>
    </c:legend>
    <c:plotVisOnly val="1"/>
    <c:dispBlanksAs val="gap"/>
    <c:showDLblsOverMax val="0"/>
  </c:chart>
  <c:spPr>
    <a:ln w="9525">
      <a:solidFill>
        <a:schemeClr val="tx1">
          <a:lumMod val="75000"/>
          <a:lumOff val="25000"/>
        </a:schemeClr>
      </a:solidFill>
      <a:round/>
    </a:ln>
  </c:spPr>
  <c:printSettings>
    <c:headerFooter alignWithMargins="0"/>
    <c:pageMargins b="1" l="0.75000000000000011" r="0.75000000000000011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4939</xdr:colOff>
      <xdr:row>2</xdr:row>
      <xdr:rowOff>191909</xdr:rowOff>
    </xdr:from>
    <xdr:to>
      <xdr:col>11</xdr:col>
      <xdr:colOff>957828</xdr:colOff>
      <xdr:row>28</xdr:row>
      <xdr:rowOff>214312</xdr:rowOff>
    </xdr:to>
    <xdr:graphicFrame macro="">
      <xdr:nvGraphicFramePr>
        <xdr:cNvPr id="4098" name="Gráfico 2" descr="Gráfico combinado que muestra el alerta de efectivo en mano mínimo y la proyección de flujo de efectivo 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RecibosDeCobro" displayName="RecibosDeCobro" ref="B10:P17" totalsRowCount="1" headerRowDxfId="3" dataDxfId="139" totalsRowDxfId="137" headerRowBorderDxfId="140" tableBorderDxfId="138">
  <autoFilter ref="B10:P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RECIBOS DE COBROS" totalsRowLabel="RECIBOS DE COBROS TOTALES" dataDxfId="136" totalsRowDxfId="135"/>
    <tableColumn id="2" name=" " dataDxfId="134" totalsRowDxfId="133"/>
    <tableColumn id="3" name="Ene-xx" totalsRowFunction="custom" dataDxfId="132" totalsRowDxfId="131">
      <totalsRowFormula>SUM(D11,D13:D16,(D12*-1))</totalsRowFormula>
    </tableColumn>
    <tableColumn id="4" name="Feb-xx" totalsRowFunction="custom" dataDxfId="130" totalsRowDxfId="129">
      <totalsRowFormula>SUM(E11,E13:E16,(E12*-1))</totalsRowFormula>
    </tableColumn>
    <tableColumn id="5" name="Mar-xx" totalsRowFunction="custom" dataDxfId="128" totalsRowDxfId="127">
      <totalsRowFormula>SUM(F11,F13:F16,(F12*-1))</totalsRowFormula>
    </tableColumn>
    <tableColumn id="6" name="Abr-xx" totalsRowFunction="custom" dataDxfId="126" totalsRowDxfId="125">
      <totalsRowFormula>SUM(G11,G13:G16,(G12*-1))</totalsRowFormula>
    </tableColumn>
    <tableColumn id="7" name="May-xx" totalsRowFunction="custom" dataDxfId="124" totalsRowDxfId="123">
      <totalsRowFormula>SUM(H11,H13:H16,(H12*-1))</totalsRowFormula>
    </tableColumn>
    <tableColumn id="8" name="Jun-xx" totalsRowFunction="custom" dataDxfId="122" totalsRowDxfId="121">
      <totalsRowFormula>SUM(I11,I13:I16,(I12*-1))</totalsRowFormula>
    </tableColumn>
    <tableColumn id="9" name="Jul-xx" totalsRowFunction="custom" dataDxfId="120" totalsRowDxfId="119">
      <totalsRowFormula>SUM(J11,J13:J16,(J12*-1))</totalsRowFormula>
    </tableColumn>
    <tableColumn id="10" name="Ago-xx" totalsRowFunction="custom" dataDxfId="118" totalsRowDxfId="117">
      <totalsRowFormula>SUM(K11,K13:K16,(K12*-1))</totalsRowFormula>
    </tableColumn>
    <tableColumn id="11" name="Sep-xx" totalsRowFunction="custom" dataDxfId="116" totalsRowDxfId="115">
      <totalsRowFormula>SUM(L11,L13:L16,(L12*-1))</totalsRowFormula>
    </tableColumn>
    <tableColumn id="12" name="Oct-xx" totalsRowFunction="custom" dataDxfId="114" totalsRowDxfId="113">
      <totalsRowFormula>SUM(M11,M13:M16,(M12*-1))</totalsRowFormula>
    </tableColumn>
    <tableColumn id="13" name="Nov-xx" totalsRowFunction="custom" dataDxfId="112" totalsRowDxfId="111">
      <totalsRowFormula>SUM(N11,N13:N16,(N12*-1))</totalsRowFormula>
    </tableColumn>
    <tableColumn id="14" name="Dic-xx" totalsRowFunction="custom" dataDxfId="110" totalsRowDxfId="109">
      <totalsRowFormula>SUM(O11,O13:O16,(O12*-1))</totalsRowFormula>
    </tableColumn>
    <tableColumn id="15" name="Total" totalsRowFunction="sum" dataDxfId="108" totalsRowDxfId="107"/>
  </tableColumns>
  <tableStyleInfo name="Efectivo" showFirstColumn="0" showLastColumn="0" showRowStripes="0" showColumnStripes="0"/>
  <extLst>
    <ext xmlns:x14="http://schemas.microsoft.com/office/spreadsheetml/2009/9/main" uri="{504A1905-F514-4f6f-8877-14C23A59335A}">
      <x14:table altTextSummary="Escriba o modifique los elementos de Recibos de efectivo y los valores de cada mes de esta tabla. El total de recibos de efectivo y el total de efectivo disponible se calculan de manera automática "/>
    </ext>
  </extLst>
</table>
</file>

<file path=xl/tables/table2.xml><?xml version="1.0" encoding="utf-8"?>
<table xmlns="http://schemas.openxmlformats.org/spreadsheetml/2006/main" id="3" name="EfectivoDisponible" displayName="EfectivoDisponible" ref="C7:P8" totalsRowShown="0" headerRowDxfId="4" dataDxfId="7" headerRowBorderDxfId="5" tableBorderDxfId="6">
  <autoFilter ref="C7:P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Inicio" dataDxfId="106"/>
    <tableColumn id="2" name="Ene-xx" dataDxfId="105">
      <calculatedColumnFormula>C54</calculatedColumnFormula>
    </tableColumn>
    <tableColumn id="3" name="Feb-xx" dataDxfId="104">
      <calculatedColumnFormula>D54</calculatedColumnFormula>
    </tableColumn>
    <tableColumn id="4" name="Mar-xx" dataDxfId="103">
      <calculatedColumnFormula>E54</calculatedColumnFormula>
    </tableColumn>
    <tableColumn id="5" name="Abr-xx" dataDxfId="102">
      <calculatedColumnFormula>F54</calculatedColumnFormula>
    </tableColumn>
    <tableColumn id="6" name="May-xx" dataDxfId="101">
      <calculatedColumnFormula>G54</calculatedColumnFormula>
    </tableColumn>
    <tableColumn id="7" name="Jun-xx" dataDxfId="100">
      <calculatedColumnFormula>H54</calculatedColumnFormula>
    </tableColumn>
    <tableColumn id="8" name="Jul-xx" dataDxfId="99">
      <calculatedColumnFormula>I54</calculatedColumnFormula>
    </tableColumn>
    <tableColumn id="9" name="Ago-xx" dataDxfId="98">
      <calculatedColumnFormula>J54</calculatedColumnFormula>
    </tableColumn>
    <tableColumn id="10" name="Sep-xx" dataDxfId="97">
      <calculatedColumnFormula>K54</calculatedColumnFormula>
    </tableColumn>
    <tableColumn id="11" name="Oct-xx" dataDxfId="96">
      <calculatedColumnFormula>L54</calculatedColumnFormula>
    </tableColumn>
    <tableColumn id="12" name="Nov-xx" dataDxfId="95">
      <calculatedColumnFormula>M54</calculatedColumnFormula>
    </tableColumn>
    <tableColumn id="13" name="Dic-xx" dataDxfId="94">
      <calculatedColumnFormula>N54</calculatedColumnFormula>
    </tableColumn>
    <tableColumn id="14" name="Total" dataDxfId="93"/>
  </tableColumns>
  <tableStyleInfo name="Efectivo" showFirstColumn="0" showLastColumn="0" showRowStripes="1" showColumnStripes="0"/>
  <extLst>
    <ext xmlns:x14="http://schemas.microsoft.com/office/spreadsheetml/2009/9/main" uri="{504A1905-F514-4f6f-8877-14C23A59335A}">
      <x14:table altTextSummary="Escriba el efectivo disponible en Principio del mes en esta tabla. El efectivo disponible se calcula automáticamente para cada mes"/>
    </ext>
  </extLst>
</table>
</file>

<file path=xl/tables/table3.xml><?xml version="1.0" encoding="utf-8"?>
<table xmlns="http://schemas.openxmlformats.org/spreadsheetml/2006/main" id="4" name="Gastos" displayName="Gastos" ref="B20:P46" totalsRowCount="1" headerRowDxfId="2" dataDxfId="91" totalsRowDxfId="89" headerRowBorderDxfId="92" tableBorderDxfId="90">
  <autoFilter ref="B20:P4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DINERO EN EFECTIVO DESEMBOLSADO" totalsRowLabel="SUBTOTAL" dataDxfId="88" totalsRowDxfId="87"/>
    <tableColumn id="2" name=" " dataDxfId="86" totalsRowDxfId="85"/>
    <tableColumn id="3" name="Ene-xx" totalsRowFunction="sum" dataDxfId="84" totalsRowDxfId="83"/>
    <tableColumn id="4" name="Feb-xx" totalsRowFunction="sum" dataDxfId="82" totalsRowDxfId="81"/>
    <tableColumn id="5" name="Mar-xx" totalsRowFunction="sum" dataDxfId="80" totalsRowDxfId="79"/>
    <tableColumn id="6" name="Abr-xx" totalsRowFunction="sum" dataDxfId="78" totalsRowDxfId="77"/>
    <tableColumn id="7" name="May-xx" totalsRowFunction="sum" dataDxfId="76" totalsRowDxfId="75"/>
    <tableColumn id="8" name="Jun-xx" totalsRowFunction="sum" dataDxfId="74" totalsRowDxfId="73"/>
    <tableColumn id="9" name="Jul-xx" totalsRowFunction="sum" dataDxfId="72" totalsRowDxfId="71"/>
    <tableColumn id="10" name="Ago-xx" totalsRowFunction="sum" dataDxfId="70" totalsRowDxfId="69"/>
    <tableColumn id="11" name="Sep-xx" totalsRowFunction="sum" dataDxfId="68" totalsRowDxfId="67"/>
    <tableColumn id="12" name="Oct-xx" totalsRowFunction="sum" dataDxfId="66" totalsRowDxfId="65"/>
    <tableColumn id="13" name="Nov-xx" totalsRowFunction="sum" dataDxfId="64" totalsRowDxfId="63"/>
    <tableColumn id="14" name="Dic-xx" totalsRowFunction="sum" dataDxfId="62" totalsRowDxfId="61"/>
    <tableColumn id="15" name="Total" totalsRowFunction="sum" dataDxfId="60" totalsRowDxfId="59">
      <calculatedColumnFormula>SUM(D21:O21)</calculatedColumnFormula>
    </tableColumn>
  </tableColumns>
  <tableStyleInfo name="Efectivo" showFirstColumn="1" showLastColumn="0" showRowStripes="0" showColumnStripes="0"/>
  <extLst>
    <ext xmlns:x14="http://schemas.microsoft.com/office/spreadsheetml/2009/9/main" uri="{504A1905-F514-4f6f-8877-14C23A59335A}">
      <x14:table altTextSummary="Escriba o modifique en esta tabla los artículos pagados en efectivo y los valores de cada mes. El subtotal se calcula automáticamente al final"/>
    </ext>
  </extLst>
</table>
</file>

<file path=xl/tables/table4.xml><?xml version="1.0" encoding="utf-8"?>
<table xmlns="http://schemas.openxmlformats.org/spreadsheetml/2006/main" id="7" name="OtrosDatosOperativos" displayName="OtrosDatosOperativos" ref="B56:P62" totalsRowShown="0" headerRowDxfId="0" dataDxfId="57" headerRowBorderDxfId="58" tableBorderDxfId="56">
  <autoFilter ref="B56:P6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OTROS DATOS OPERATIVOS" dataDxfId="55"/>
    <tableColumn id="2" name=" " dataDxfId="54"/>
    <tableColumn id="3" name="Ene-xx" dataDxfId="53"/>
    <tableColumn id="4" name="Feb-xx" dataDxfId="52"/>
    <tableColumn id="5" name="Mar-xx" dataDxfId="51"/>
    <tableColumn id="6" name="Abr-xx" dataDxfId="50"/>
    <tableColumn id="7" name="May-xx" dataDxfId="49"/>
    <tableColumn id="8" name="Jun-xx" dataDxfId="48"/>
    <tableColumn id="9" name="Jul-xx" dataDxfId="47"/>
    <tableColumn id="10" name="Ago-xx" dataDxfId="46"/>
    <tableColumn id="11" name="Sep-xx" dataDxfId="45"/>
    <tableColumn id="12" name="Oct-xx" dataDxfId="44"/>
    <tableColumn id="13" name="Nov-xx" dataDxfId="43"/>
    <tableColumn id="14" name="Dic-xx" dataDxfId="42"/>
    <tableColumn id="15" name="Total" dataDxfId="41"/>
  </tableColumns>
  <tableStyleInfo name="Efectivo" showFirstColumn="1" showLastColumn="0" showRowStripes="0" showColumnStripes="0"/>
  <extLst>
    <ext xmlns:x14="http://schemas.microsoft.com/office/spreadsheetml/2009/9/main" uri="{504A1905-F514-4f6f-8877-14C23A59335A}">
      <x14:table altTextSummary="Escriba o modifique los elementos de los otros datos operativos y los valores de cada mes en esta tabla. El total se calcula automáticamente"/>
    </ext>
  </extLst>
</table>
</file>

<file path=xl/tables/table5.xml><?xml version="1.0" encoding="utf-8"?>
<table xmlns="http://schemas.openxmlformats.org/spreadsheetml/2006/main" id="2" name="PagosEnEfectivo" displayName="PagosEnEfectivo" ref="B47:P53" totalsRowCount="1" headerRowDxfId="1" dataDxfId="40" totalsRowDxfId="38" tableBorderDxfId="39">
  <autoFilter ref="B47:P5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DINERO EN EFECTIVO DESEMBOLSADO" totalsRowLabel="DINERO EN EFECTIVO DESEMBOLSADO TOTAL" dataDxfId="37" totalsRowDxfId="36"/>
    <tableColumn id="2" name=" " dataDxfId="35" totalsRowDxfId="34"/>
    <tableColumn id="3" name="Ene-xx" totalsRowFunction="custom" dataDxfId="33" totalsRowDxfId="32">
      <totalsRowFormula>Gastos[[#Totals],[Ene-xx]]+SUBTOTAL(109,PagosEnEfectivo[Ene-xx])</totalsRowFormula>
    </tableColumn>
    <tableColumn id="4" name="Feb-xx" totalsRowFunction="custom" dataDxfId="31" totalsRowDxfId="30">
      <totalsRowFormula>Gastos[[#Totals],[Feb-xx]]+SUBTOTAL(109,PagosEnEfectivo[Feb-xx])</totalsRowFormula>
    </tableColumn>
    <tableColumn id="5" name="Mar-xx" totalsRowFunction="custom" dataDxfId="29" totalsRowDxfId="28">
      <totalsRowFormula>Gastos[[#Totals],[Mar-xx]]+SUBTOTAL(109,PagosEnEfectivo[Mar-xx])</totalsRowFormula>
    </tableColumn>
    <tableColumn id="6" name="Abr-xx" totalsRowFunction="custom" dataDxfId="27" totalsRowDxfId="26">
      <totalsRowFormula>Gastos[[#Totals],[Abr-xx]]+SUBTOTAL(109,PagosEnEfectivo[Abr-xx])</totalsRowFormula>
    </tableColumn>
    <tableColumn id="7" name="May-xx" totalsRowFunction="custom" dataDxfId="25" totalsRowDxfId="24">
      <totalsRowFormula>Gastos[[#Totals],[May-xx]]+SUBTOTAL(109,PagosEnEfectivo[May-xx])</totalsRowFormula>
    </tableColumn>
    <tableColumn id="8" name="Jun-xx" totalsRowFunction="custom" dataDxfId="23" totalsRowDxfId="22">
      <totalsRowFormula>Gastos[[#Totals],[Jun-xx]]+SUBTOTAL(109,PagosEnEfectivo[Jun-xx])</totalsRowFormula>
    </tableColumn>
    <tableColumn id="9" name="Jul-xx" totalsRowFunction="custom" dataDxfId="21" totalsRowDxfId="20">
      <totalsRowFormula>Gastos[[#Totals],[Jul-xx]]+SUBTOTAL(109,PagosEnEfectivo[Jul-xx])</totalsRowFormula>
    </tableColumn>
    <tableColumn id="10" name="Ago-xx" totalsRowFunction="custom" dataDxfId="19" totalsRowDxfId="18">
      <totalsRowFormula>Gastos[[#Totals],[Ago-xx]]+SUBTOTAL(109,PagosEnEfectivo[Ago-xx])</totalsRowFormula>
    </tableColumn>
    <tableColumn id="11" name="Sep-xx" totalsRowFunction="custom" dataDxfId="17" totalsRowDxfId="16">
      <totalsRowFormula>Gastos[[#Totals],[Sep-xx]]+SUBTOTAL(109,PagosEnEfectivo[Sep-xx])</totalsRowFormula>
    </tableColumn>
    <tableColumn id="12" name="Oct-xx" totalsRowFunction="custom" dataDxfId="15" totalsRowDxfId="14">
      <totalsRowFormula>Gastos[[#Totals],[Oct-xx]]+SUBTOTAL(109,PagosEnEfectivo[Oct-xx])</totalsRowFormula>
    </tableColumn>
    <tableColumn id="13" name="Nov-xx" totalsRowFunction="custom" dataDxfId="13" totalsRowDxfId="12">
      <totalsRowFormula>Gastos[[#Totals],[Nov-xx]]+SUBTOTAL(109,PagosEnEfectivo[Nov-xx])</totalsRowFormula>
    </tableColumn>
    <tableColumn id="14" name="Dic-xx" totalsRowFunction="custom" dataDxfId="11" totalsRowDxfId="10">
      <totalsRowFormula>Gastos[[#Totals],[Dic-xx]]+SUBTOTAL(109,PagosEnEfectivo[Dic-xx])</totalsRowFormula>
    </tableColumn>
    <tableColumn id="15" name="Total" totalsRowFunction="custom" dataDxfId="9" totalsRowDxfId="8">
      <totalsRowFormula>SUM(D53:O53)</totalsRowFormula>
    </tableColumn>
  </tableColumns>
  <tableStyleInfo name="Efectivo" showFirstColumn="1" showLastColumn="0" showRowStripes="0" showColumnStripes="0"/>
  <extLst>
    <ext xmlns:x14="http://schemas.microsoft.com/office/spreadsheetml/2009/9/main" uri="{504A1905-F514-4f6f-8877-14C23A59335A}">
      <x14:table altTextSummary="Escriba o modifique en esta tabla los artículos pagados en efectivo y los valores de cada mes. El total de efectivo pagado y el efectivo disponible a final de mes se calculan automáticamente al final."/>
    </ext>
  </extLst>
</table>
</file>

<file path=xl/theme/theme1.xml><?xml version="1.0" encoding="utf-8"?>
<a:theme xmlns:a="http://schemas.openxmlformats.org/drawingml/2006/main" name="Office Theme">
  <a:themeElements>
    <a:clrScheme name="Custom 100">
      <a:dk1>
        <a:sysClr val="windowText" lastClr="000000"/>
      </a:dk1>
      <a:lt1>
        <a:sysClr val="window" lastClr="FFFFFF"/>
      </a:lt1>
      <a:dk2>
        <a:srgbClr val="1F497D"/>
      </a:dk2>
      <a:lt2>
        <a:srgbClr val="E7E6E6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46">
      <a:majorFont>
        <a:latin typeface="Sitka Heading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P63"/>
  <sheetViews>
    <sheetView showGridLines="0" tabSelected="1" zoomScale="76" zoomScaleNormal="76" workbookViewId="0">
      <selection activeCell="O26" sqref="O26"/>
    </sheetView>
  </sheetViews>
  <sheetFormatPr baseColWidth="10" defaultColWidth="9.33203125" defaultRowHeight="11.25"/>
  <cols>
    <col min="1" max="1" width="5.6640625" style="3" customWidth="1"/>
    <col min="2" max="2" width="65" style="3" customWidth="1"/>
    <col min="3" max="16" width="15.6640625" style="3" customWidth="1"/>
    <col min="17" max="17" width="5.6640625" style="3" customWidth="1"/>
    <col min="18" max="16384" width="9.33203125" style="3"/>
  </cols>
  <sheetData>
    <row r="1" spans="2:16" s="1" customFormat="1" ht="60" customHeight="1">
      <c r="B1" s="41" t="s">
        <v>68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2:16" s="1" customFormat="1" ht="60" customHeight="1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6" s="1" customFormat="1" ht="25.15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16" s="1" customFormat="1" ht="34.9" customHeight="1">
      <c r="B4" s="14" t="s">
        <v>1</v>
      </c>
      <c r="C4" s="33">
        <f ca="1">TODAY()</f>
        <v>45187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s="1" customFormat="1" ht="34.9" customHeight="1">
      <c r="B5" s="12" t="s">
        <v>2</v>
      </c>
      <c r="C5" s="32"/>
      <c r="D5" s="8">
        <f t="shared" ref="D5" si="0">Efectivo_mínimo</f>
        <v>0</v>
      </c>
      <c r="E5" s="8">
        <f t="shared" ref="E5:O5" si="1">Efectivo_mínimo</f>
        <v>0</v>
      </c>
      <c r="F5" s="8">
        <f t="shared" si="1"/>
        <v>0</v>
      </c>
      <c r="G5" s="8">
        <f t="shared" si="1"/>
        <v>0</v>
      </c>
      <c r="H5" s="8">
        <f t="shared" si="1"/>
        <v>0</v>
      </c>
      <c r="I5" s="8">
        <f t="shared" si="1"/>
        <v>0</v>
      </c>
      <c r="J5" s="8">
        <f t="shared" si="1"/>
        <v>0</v>
      </c>
      <c r="K5" s="8">
        <f t="shared" si="1"/>
        <v>0</v>
      </c>
      <c r="L5" s="8">
        <f t="shared" si="1"/>
        <v>0</v>
      </c>
      <c r="M5" s="8">
        <f t="shared" si="1"/>
        <v>0</v>
      </c>
      <c r="N5" s="8">
        <f t="shared" si="1"/>
        <v>0</v>
      </c>
      <c r="O5" s="8">
        <f t="shared" si="1"/>
        <v>0</v>
      </c>
      <c r="P5" s="7"/>
    </row>
    <row r="6" spans="2:16" s="1" customFormat="1" ht="34.9" customHeight="1">
      <c r="B6" s="7"/>
      <c r="C6" s="7"/>
      <c r="D6" s="7"/>
      <c r="E6" s="7"/>
      <c r="F6" s="7"/>
      <c r="G6" s="7"/>
      <c r="H6" s="15"/>
      <c r="I6" s="7"/>
      <c r="J6" s="7"/>
      <c r="K6" s="7"/>
      <c r="L6" s="7"/>
      <c r="M6" s="7"/>
      <c r="N6" s="7"/>
      <c r="O6" s="7"/>
      <c r="P6" s="7"/>
    </row>
    <row r="7" spans="2:16" s="6" customFormat="1" ht="34.9" customHeight="1">
      <c r="B7" s="16"/>
      <c r="C7" s="43" t="s">
        <v>52</v>
      </c>
      <c r="D7" s="44" t="s">
        <v>54</v>
      </c>
      <c r="E7" s="44" t="s">
        <v>55</v>
      </c>
      <c r="F7" s="44" t="s">
        <v>56</v>
      </c>
      <c r="G7" s="44" t="s">
        <v>57</v>
      </c>
      <c r="H7" s="44" t="s">
        <v>58</v>
      </c>
      <c r="I7" s="44" t="s">
        <v>59</v>
      </c>
      <c r="J7" s="44" t="s">
        <v>60</v>
      </c>
      <c r="K7" s="44" t="s">
        <v>61</v>
      </c>
      <c r="L7" s="44" t="s">
        <v>62</v>
      </c>
      <c r="M7" s="44" t="s">
        <v>63</v>
      </c>
      <c r="N7" s="44" t="s">
        <v>64</v>
      </c>
      <c r="O7" s="44" t="s">
        <v>65</v>
      </c>
      <c r="P7" s="45" t="s">
        <v>66</v>
      </c>
    </row>
    <row r="8" spans="2:16" s="6" customFormat="1" ht="34.9" customHeight="1">
      <c r="B8" s="29" t="s">
        <v>3</v>
      </c>
      <c r="C8" s="37"/>
      <c r="D8" s="38">
        <f t="shared" ref="D8:O8" si="2">C54</f>
        <v>0</v>
      </c>
      <c r="E8" s="38">
        <f t="shared" si="2"/>
        <v>0</v>
      </c>
      <c r="F8" s="38">
        <f t="shared" si="2"/>
        <v>0</v>
      </c>
      <c r="G8" s="38">
        <f t="shared" si="2"/>
        <v>0</v>
      </c>
      <c r="H8" s="38">
        <f t="shared" si="2"/>
        <v>0</v>
      </c>
      <c r="I8" s="38">
        <f t="shared" si="2"/>
        <v>0</v>
      </c>
      <c r="J8" s="38">
        <f t="shared" si="2"/>
        <v>0</v>
      </c>
      <c r="K8" s="38">
        <f t="shared" si="2"/>
        <v>0</v>
      </c>
      <c r="L8" s="38">
        <f t="shared" si="2"/>
        <v>0</v>
      </c>
      <c r="M8" s="38">
        <f t="shared" si="2"/>
        <v>0</v>
      </c>
      <c r="N8" s="38">
        <f t="shared" si="2"/>
        <v>0</v>
      </c>
      <c r="O8" s="38">
        <f t="shared" si="2"/>
        <v>0</v>
      </c>
      <c r="P8" s="39"/>
    </row>
    <row r="9" spans="2:16" s="6" customFormat="1" ht="34.9" customHeight="1">
      <c r="B9" s="16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2:16" s="6" customFormat="1" ht="34.9" customHeight="1">
      <c r="B10" s="46" t="s">
        <v>4</v>
      </c>
      <c r="C10" s="47" t="s">
        <v>53</v>
      </c>
      <c r="D10" s="44" t="s">
        <v>54</v>
      </c>
      <c r="E10" s="44" t="s">
        <v>55</v>
      </c>
      <c r="F10" s="44" t="s">
        <v>56</v>
      </c>
      <c r="G10" s="44" t="s">
        <v>57</v>
      </c>
      <c r="H10" s="44" t="s">
        <v>58</v>
      </c>
      <c r="I10" s="44" t="s">
        <v>59</v>
      </c>
      <c r="J10" s="44" t="s">
        <v>60</v>
      </c>
      <c r="K10" s="44" t="s">
        <v>61</v>
      </c>
      <c r="L10" s="44" t="s">
        <v>62</v>
      </c>
      <c r="M10" s="44" t="s">
        <v>63</v>
      </c>
      <c r="N10" s="44" t="s">
        <v>64</v>
      </c>
      <c r="O10" s="44" t="s">
        <v>65</v>
      </c>
      <c r="P10" s="47" t="s">
        <v>66</v>
      </c>
    </row>
    <row r="11" spans="2:16" s="6" customFormat="1" ht="34.9" customHeight="1">
      <c r="B11" s="19" t="s">
        <v>5</v>
      </c>
      <c r="C11" s="20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21">
        <f t="shared" ref="P11:P16" si="3">SUM(D11:O11)</f>
        <v>0</v>
      </c>
    </row>
    <row r="12" spans="2:16" s="6" customFormat="1" ht="34.9" customHeight="1">
      <c r="B12" s="19" t="s">
        <v>6</v>
      </c>
      <c r="C12" s="20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21">
        <f t="shared" si="3"/>
        <v>0</v>
      </c>
    </row>
    <row r="13" spans="2:16" s="6" customFormat="1" ht="34.9" customHeight="1">
      <c r="B13" s="19" t="s">
        <v>7</v>
      </c>
      <c r="C13" s="20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21">
        <f t="shared" si="3"/>
        <v>0</v>
      </c>
    </row>
    <row r="14" spans="2:16" s="6" customFormat="1" ht="34.9" customHeight="1">
      <c r="B14" s="19" t="s">
        <v>8</v>
      </c>
      <c r="C14" s="20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1">
        <f t="shared" si="3"/>
        <v>0</v>
      </c>
    </row>
    <row r="15" spans="2:16" s="6" customFormat="1" ht="34.9" customHeight="1">
      <c r="B15" s="19" t="s">
        <v>9</v>
      </c>
      <c r="C15" s="20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1">
        <f t="shared" si="3"/>
        <v>0</v>
      </c>
    </row>
    <row r="16" spans="2:16" s="6" customFormat="1" ht="34.9" customHeight="1">
      <c r="B16" s="19" t="s">
        <v>10</v>
      </c>
      <c r="C16" s="20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1">
        <f t="shared" si="3"/>
        <v>0</v>
      </c>
    </row>
    <row r="17" spans="2:16" s="6" customFormat="1" ht="34.9" customHeight="1">
      <c r="B17" s="22" t="s">
        <v>11</v>
      </c>
      <c r="C17" s="20"/>
      <c r="D17" s="13">
        <f>SUM(D11,D13:D16,(D12*-1))</f>
        <v>0</v>
      </c>
      <c r="E17" s="13">
        <f t="shared" ref="E17:O17" si="4">SUM(E11,E13:E16,(E12*-1))</f>
        <v>0</v>
      </c>
      <c r="F17" s="21">
        <f t="shared" si="4"/>
        <v>0</v>
      </c>
      <c r="G17" s="21">
        <f t="shared" si="4"/>
        <v>0</v>
      </c>
      <c r="H17" s="21">
        <f t="shared" si="4"/>
        <v>0</v>
      </c>
      <c r="I17" s="21">
        <f t="shared" si="4"/>
        <v>0</v>
      </c>
      <c r="J17" s="21">
        <f t="shared" si="4"/>
        <v>0</v>
      </c>
      <c r="K17" s="21">
        <f t="shared" si="4"/>
        <v>0</v>
      </c>
      <c r="L17" s="21">
        <f t="shared" si="4"/>
        <v>0</v>
      </c>
      <c r="M17" s="21">
        <f t="shared" si="4"/>
        <v>0</v>
      </c>
      <c r="N17" s="21">
        <f t="shared" si="4"/>
        <v>0</v>
      </c>
      <c r="O17" s="21">
        <f t="shared" si="4"/>
        <v>0</v>
      </c>
      <c r="P17" s="21">
        <f>SUBTOTAL(109,RecibosDeCobro[Total])</f>
        <v>0</v>
      </c>
    </row>
    <row r="18" spans="2:16" s="6" customFormat="1" ht="34.9" customHeight="1">
      <c r="B18" s="29" t="s">
        <v>12</v>
      </c>
      <c r="C18" s="10">
        <f>(C8+RecibosDeCobro[[#Totals],[ ]])</f>
        <v>0</v>
      </c>
      <c r="D18" s="10">
        <f>(D8+RecibosDeCobro[[#Totals],[Ene-xx]])</f>
        <v>0</v>
      </c>
      <c r="E18" s="10">
        <f>(E8+RecibosDeCobro[[#Totals],[Feb-xx]])</f>
        <v>0</v>
      </c>
      <c r="F18" s="10">
        <f>(F8+RecibosDeCobro[[#Totals],[Mar-xx]])</f>
        <v>0</v>
      </c>
      <c r="G18" s="10">
        <f>(G8+RecibosDeCobro[[#Totals],[Abr-xx]])</f>
        <v>0</v>
      </c>
      <c r="H18" s="10">
        <f>(H8+RecibosDeCobro[[#Totals],[May-xx]])</f>
        <v>0</v>
      </c>
      <c r="I18" s="10">
        <f>(I8+RecibosDeCobro[[#Totals],[Jun-xx]])</f>
        <v>0</v>
      </c>
      <c r="J18" s="10">
        <f>(J8+RecibosDeCobro[[#Totals],[Jul-xx]])</f>
        <v>0</v>
      </c>
      <c r="K18" s="10">
        <f>(K8+RecibosDeCobro[[#Totals],[Ago-xx]])</f>
        <v>0</v>
      </c>
      <c r="L18" s="10">
        <f>(L8+RecibosDeCobro[[#Totals],[Sep-xx]])</f>
        <v>0</v>
      </c>
      <c r="M18" s="10">
        <f>(M8+RecibosDeCobro[[#Totals],[Oct-xx]])</f>
        <v>0</v>
      </c>
      <c r="N18" s="10">
        <f>(N8+RecibosDeCobro[[#Totals],[Nov-xx]])</f>
        <v>0</v>
      </c>
      <c r="O18" s="10">
        <f>(O8+RecibosDeCobro[[#Totals],[Dic-xx]])</f>
        <v>0</v>
      </c>
      <c r="P18" s="30"/>
    </row>
    <row r="19" spans="2:16" s="6" customFormat="1" ht="34.9" customHeight="1">
      <c r="B19" s="16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2:16" s="6" customFormat="1" ht="34.9" customHeight="1">
      <c r="B20" s="46" t="s">
        <v>13</v>
      </c>
      <c r="C20" s="47" t="s">
        <v>53</v>
      </c>
      <c r="D20" s="44" t="s">
        <v>54</v>
      </c>
      <c r="E20" s="44" t="s">
        <v>55</v>
      </c>
      <c r="F20" s="44" t="s">
        <v>56</v>
      </c>
      <c r="G20" s="44" t="s">
        <v>57</v>
      </c>
      <c r="H20" s="44" t="s">
        <v>58</v>
      </c>
      <c r="I20" s="44" t="s">
        <v>59</v>
      </c>
      <c r="J20" s="44" t="s">
        <v>60</v>
      </c>
      <c r="K20" s="44" t="s">
        <v>61</v>
      </c>
      <c r="L20" s="44" t="s">
        <v>62</v>
      </c>
      <c r="M20" s="44" t="s">
        <v>63</v>
      </c>
      <c r="N20" s="44" t="s">
        <v>64</v>
      </c>
      <c r="O20" s="44" t="s">
        <v>65</v>
      </c>
      <c r="P20" s="47" t="s">
        <v>66</v>
      </c>
    </row>
    <row r="21" spans="2:16" s="6" customFormat="1" ht="34.9" customHeight="1">
      <c r="B21" s="19" t="s">
        <v>14</v>
      </c>
      <c r="C21" s="20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21">
        <f t="shared" ref="P21:P45" si="5">SUM(D21:O21)</f>
        <v>0</v>
      </c>
    </row>
    <row r="22" spans="2:16" s="6" customFormat="1" ht="34.9" customHeight="1">
      <c r="B22" s="19" t="s">
        <v>15</v>
      </c>
      <c r="C22" s="20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21">
        <f t="shared" si="5"/>
        <v>0</v>
      </c>
    </row>
    <row r="23" spans="2:16" s="6" customFormat="1" ht="34.9" customHeight="1">
      <c r="B23" s="19" t="s">
        <v>16</v>
      </c>
      <c r="C23" s="20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21">
        <f t="shared" si="5"/>
        <v>0</v>
      </c>
    </row>
    <row r="24" spans="2:16" s="6" customFormat="1" ht="34.9" customHeight="1">
      <c r="B24" s="19" t="s">
        <v>17</v>
      </c>
      <c r="C24" s="20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21">
        <f t="shared" si="5"/>
        <v>0</v>
      </c>
    </row>
    <row r="25" spans="2:16" s="6" customFormat="1" ht="34.9" customHeight="1">
      <c r="B25" s="19" t="s">
        <v>18</v>
      </c>
      <c r="C25" s="20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21">
        <f t="shared" si="5"/>
        <v>0</v>
      </c>
    </row>
    <row r="26" spans="2:16" s="6" customFormat="1" ht="34.9" customHeight="1">
      <c r="B26" s="19" t="s">
        <v>19</v>
      </c>
      <c r="C26" s="20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21">
        <f t="shared" si="5"/>
        <v>0</v>
      </c>
    </row>
    <row r="27" spans="2:16" s="6" customFormat="1" ht="34.9" customHeight="1">
      <c r="B27" s="19" t="s">
        <v>20</v>
      </c>
      <c r="C27" s="20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21">
        <f t="shared" si="5"/>
        <v>0</v>
      </c>
    </row>
    <row r="28" spans="2:16" s="6" customFormat="1" ht="34.9" customHeight="1">
      <c r="B28" s="19" t="s">
        <v>21</v>
      </c>
      <c r="C28" s="20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21">
        <f t="shared" si="5"/>
        <v>0</v>
      </c>
    </row>
    <row r="29" spans="2:16" s="6" customFormat="1" ht="34.9" customHeight="1">
      <c r="B29" s="19" t="s">
        <v>22</v>
      </c>
      <c r="C29" s="20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21">
        <f t="shared" si="5"/>
        <v>0</v>
      </c>
    </row>
    <row r="30" spans="2:16" s="6" customFormat="1" ht="34.9" customHeight="1">
      <c r="B30" s="19" t="s">
        <v>23</v>
      </c>
      <c r="C30" s="20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21">
        <f t="shared" si="5"/>
        <v>0</v>
      </c>
    </row>
    <row r="31" spans="2:16" s="6" customFormat="1" ht="34.9" customHeight="1">
      <c r="B31" s="19" t="s">
        <v>24</v>
      </c>
      <c r="C31" s="20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21">
        <f t="shared" si="5"/>
        <v>0</v>
      </c>
    </row>
    <row r="32" spans="2:16" s="6" customFormat="1" ht="34.9" customHeight="1">
      <c r="B32" s="19" t="s">
        <v>25</v>
      </c>
      <c r="C32" s="20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21">
        <f t="shared" si="5"/>
        <v>0</v>
      </c>
    </row>
    <row r="33" spans="2:16" s="6" customFormat="1" ht="34.9" customHeight="1">
      <c r="B33" s="19" t="s">
        <v>26</v>
      </c>
      <c r="C33" s="20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1">
        <f t="shared" si="5"/>
        <v>0</v>
      </c>
    </row>
    <row r="34" spans="2:16" s="6" customFormat="1" ht="34.9" customHeight="1">
      <c r="B34" s="19" t="s">
        <v>27</v>
      </c>
      <c r="C34" s="20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1">
        <f t="shared" si="5"/>
        <v>0</v>
      </c>
    </row>
    <row r="35" spans="2:16" s="6" customFormat="1" ht="34.9" customHeight="1">
      <c r="B35" s="19" t="s">
        <v>28</v>
      </c>
      <c r="C35" s="20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1">
        <f t="shared" si="5"/>
        <v>0</v>
      </c>
    </row>
    <row r="36" spans="2:16" s="6" customFormat="1" ht="34.9" customHeight="1">
      <c r="B36" s="19" t="s">
        <v>29</v>
      </c>
      <c r="C36" s="20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1">
        <f t="shared" si="5"/>
        <v>0</v>
      </c>
    </row>
    <row r="37" spans="2:16" s="6" customFormat="1" ht="34.9" customHeight="1">
      <c r="B37" s="19" t="s">
        <v>30</v>
      </c>
      <c r="C37" s="20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1">
        <f t="shared" si="5"/>
        <v>0</v>
      </c>
    </row>
    <row r="38" spans="2:16" s="6" customFormat="1" ht="34.9" customHeight="1">
      <c r="B38" s="19" t="s">
        <v>31</v>
      </c>
      <c r="C38" s="20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1">
        <f t="shared" si="5"/>
        <v>0</v>
      </c>
    </row>
    <row r="39" spans="2:16" s="6" customFormat="1" ht="34.9" customHeight="1">
      <c r="B39" s="19" t="s">
        <v>32</v>
      </c>
      <c r="C39" s="20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21">
        <f t="shared" si="5"/>
        <v>0</v>
      </c>
    </row>
    <row r="40" spans="2:16" s="6" customFormat="1" ht="34.9" customHeight="1">
      <c r="B40" s="19" t="s">
        <v>33</v>
      </c>
      <c r="C40" s="20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21">
        <f t="shared" si="5"/>
        <v>0</v>
      </c>
    </row>
    <row r="41" spans="2:16" s="6" customFormat="1" ht="34.9" customHeight="1">
      <c r="B41" s="19" t="s">
        <v>34</v>
      </c>
      <c r="C41" s="20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21">
        <f t="shared" si="5"/>
        <v>0</v>
      </c>
    </row>
    <row r="42" spans="2:16" s="6" customFormat="1" ht="34.9" customHeight="1">
      <c r="B42" s="19" t="s">
        <v>35</v>
      </c>
      <c r="C42" s="20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21">
        <f t="shared" si="5"/>
        <v>0</v>
      </c>
    </row>
    <row r="43" spans="2:16" s="6" customFormat="1" ht="34.9" customHeight="1">
      <c r="B43" s="19" t="s">
        <v>35</v>
      </c>
      <c r="C43" s="20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21">
        <f t="shared" si="5"/>
        <v>0</v>
      </c>
    </row>
    <row r="44" spans="2:16" s="6" customFormat="1" ht="34.9" customHeight="1">
      <c r="B44" s="19" t="s">
        <v>35</v>
      </c>
      <c r="C44" s="20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21">
        <f t="shared" si="5"/>
        <v>0</v>
      </c>
    </row>
    <row r="45" spans="2:16" s="6" customFormat="1" ht="34.9" customHeight="1">
      <c r="B45" s="19" t="s">
        <v>36</v>
      </c>
      <c r="C45" s="20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21">
        <f t="shared" si="5"/>
        <v>0</v>
      </c>
    </row>
    <row r="46" spans="2:16" s="6" customFormat="1" ht="34.9" customHeight="1">
      <c r="B46" s="22" t="s">
        <v>37</v>
      </c>
      <c r="C46" s="23"/>
      <c r="D46" s="13">
        <f>SUBTOTAL(109,Gastos[Ene-xx])</f>
        <v>0</v>
      </c>
      <c r="E46" s="13">
        <f>SUBTOTAL(109,Gastos[Feb-xx])</f>
        <v>0</v>
      </c>
      <c r="F46" s="13">
        <f>SUBTOTAL(109,Gastos[Mar-xx])</f>
        <v>0</v>
      </c>
      <c r="G46" s="13">
        <f>SUBTOTAL(109,Gastos[Abr-xx])</f>
        <v>0</v>
      </c>
      <c r="H46" s="13">
        <f>SUBTOTAL(109,Gastos[May-xx])</f>
        <v>0</v>
      </c>
      <c r="I46" s="13">
        <f>SUBTOTAL(109,Gastos[Jun-xx])</f>
        <v>0</v>
      </c>
      <c r="J46" s="13">
        <f>SUBTOTAL(109,Gastos[Jul-xx])</f>
        <v>0</v>
      </c>
      <c r="K46" s="13">
        <f>SUBTOTAL(109,Gastos[Ago-xx])</f>
        <v>0</v>
      </c>
      <c r="L46" s="13">
        <f>SUBTOTAL(109,Gastos[Sep-xx])</f>
        <v>0</v>
      </c>
      <c r="M46" s="13">
        <f>SUBTOTAL(109,Gastos[Oct-xx])</f>
        <v>0</v>
      </c>
      <c r="N46" s="13">
        <f>SUBTOTAL(109,Gastos[Nov-xx])</f>
        <v>0</v>
      </c>
      <c r="O46" s="13">
        <f>SUBTOTAL(109,Gastos[Dic-xx])</f>
        <v>0</v>
      </c>
      <c r="P46" s="21">
        <f>SUBTOTAL(109,Gastos[Total])</f>
        <v>0</v>
      </c>
    </row>
    <row r="47" spans="2:16" s="6" customFormat="1" ht="34.9" customHeight="1">
      <c r="B47" s="46" t="s">
        <v>13</v>
      </c>
      <c r="C47" s="43" t="s">
        <v>53</v>
      </c>
      <c r="D47" s="44" t="s">
        <v>54</v>
      </c>
      <c r="E47" s="44" t="s">
        <v>55</v>
      </c>
      <c r="F47" s="44" t="s">
        <v>56</v>
      </c>
      <c r="G47" s="44" t="s">
        <v>57</v>
      </c>
      <c r="H47" s="44" t="s">
        <v>58</v>
      </c>
      <c r="I47" s="44" t="s">
        <v>59</v>
      </c>
      <c r="J47" s="44" t="s">
        <v>60</v>
      </c>
      <c r="K47" s="44" t="s">
        <v>61</v>
      </c>
      <c r="L47" s="44" t="s">
        <v>62</v>
      </c>
      <c r="M47" s="44" t="s">
        <v>63</v>
      </c>
      <c r="N47" s="44" t="s">
        <v>64</v>
      </c>
      <c r="O47" s="44" t="s">
        <v>65</v>
      </c>
      <c r="P47" s="43" t="s">
        <v>66</v>
      </c>
    </row>
    <row r="48" spans="2:16" s="6" customFormat="1" ht="34.9" customHeight="1">
      <c r="B48" s="19" t="s">
        <v>38</v>
      </c>
      <c r="C48" s="20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1">
        <f t="shared" ref="P48:P53" si="6">SUM(D48:O48)</f>
        <v>0</v>
      </c>
    </row>
    <row r="49" spans="2:16" s="6" customFormat="1" ht="34.9" customHeight="1">
      <c r="B49" s="19" t="s">
        <v>39</v>
      </c>
      <c r="C49" s="20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1">
        <f t="shared" si="6"/>
        <v>0</v>
      </c>
    </row>
    <row r="50" spans="2:16" s="6" customFormat="1" ht="34.9" customHeight="1">
      <c r="B50" s="19" t="s">
        <v>40</v>
      </c>
      <c r="C50" s="20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1">
        <f t="shared" si="6"/>
        <v>0</v>
      </c>
    </row>
    <row r="51" spans="2:16" s="6" customFormat="1" ht="34.9" customHeight="1">
      <c r="B51" s="19" t="s">
        <v>41</v>
      </c>
      <c r="C51" s="20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1">
        <f t="shared" si="6"/>
        <v>0</v>
      </c>
    </row>
    <row r="52" spans="2:16" s="6" customFormat="1" ht="34.9" customHeight="1">
      <c r="B52" s="19" t="s">
        <v>42</v>
      </c>
      <c r="C52" s="20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1">
        <f t="shared" si="6"/>
        <v>0</v>
      </c>
    </row>
    <row r="53" spans="2:16" s="6" customFormat="1" ht="34.9" customHeight="1">
      <c r="B53" s="22" t="s">
        <v>43</v>
      </c>
      <c r="C53" s="20"/>
      <c r="D53" s="21">
        <f>Gastos[[#Totals],[Ene-xx]]+SUBTOTAL(109,PagosEnEfectivo[Ene-xx])</f>
        <v>0</v>
      </c>
      <c r="E53" s="21">
        <f>Gastos[[#Totals],[Feb-xx]]+SUBTOTAL(109,PagosEnEfectivo[Feb-xx])</f>
        <v>0</v>
      </c>
      <c r="F53" s="21">
        <f>Gastos[[#Totals],[Mar-xx]]+SUBTOTAL(109,PagosEnEfectivo[Mar-xx])</f>
        <v>0</v>
      </c>
      <c r="G53" s="24">
        <f>Gastos[[#Totals],[Abr-xx]]+SUBTOTAL(109,PagosEnEfectivo[Abr-xx])</f>
        <v>0</v>
      </c>
      <c r="H53" s="24">
        <f>Gastos[[#Totals],[May-xx]]+SUBTOTAL(109,PagosEnEfectivo[May-xx])</f>
        <v>0</v>
      </c>
      <c r="I53" s="24">
        <f>Gastos[[#Totals],[Jun-xx]]+SUBTOTAL(109,PagosEnEfectivo[Jun-xx])</f>
        <v>0</v>
      </c>
      <c r="J53" s="24">
        <f>Gastos[[#Totals],[Jul-xx]]+SUBTOTAL(109,PagosEnEfectivo[Jul-xx])</f>
        <v>0</v>
      </c>
      <c r="K53" s="24">
        <f>Gastos[[#Totals],[Ago-xx]]+SUBTOTAL(109,PagosEnEfectivo[Ago-xx])</f>
        <v>0</v>
      </c>
      <c r="L53" s="24">
        <f>Gastos[[#Totals],[Sep-xx]]+SUBTOTAL(109,PagosEnEfectivo[Sep-xx])</f>
        <v>0</v>
      </c>
      <c r="M53" s="24">
        <f>Gastos[[#Totals],[Oct-xx]]+SUBTOTAL(109,PagosEnEfectivo[Oct-xx])</f>
        <v>0</v>
      </c>
      <c r="N53" s="24">
        <f>Gastos[[#Totals],[Nov-xx]]+SUBTOTAL(109,PagosEnEfectivo[Nov-xx])</f>
        <v>0</v>
      </c>
      <c r="O53" s="24">
        <f>Gastos[[#Totals],[Dic-xx]]+SUBTOTAL(109,PagosEnEfectivo[Dic-xx])</f>
        <v>0</v>
      </c>
      <c r="P53" s="21">
        <f t="shared" si="6"/>
        <v>0</v>
      </c>
    </row>
    <row r="54" spans="2:16" s="6" customFormat="1" ht="34.9" customHeight="1">
      <c r="B54" s="31" t="s">
        <v>44</v>
      </c>
      <c r="C54" s="10">
        <f>C18</f>
        <v>0</v>
      </c>
      <c r="D54" s="10">
        <f>D18-PagosEnEfectivo[[#Totals],[Ene-xx]]</f>
        <v>0</v>
      </c>
      <c r="E54" s="10">
        <f>E18-PagosEnEfectivo[[#Totals],[Feb-xx]]</f>
        <v>0</v>
      </c>
      <c r="F54" s="10">
        <f>F18-PagosEnEfectivo[[#Totals],[Mar-xx]]</f>
        <v>0</v>
      </c>
      <c r="G54" s="10">
        <f>G18-PagosEnEfectivo[[#Totals],[Abr-xx]]</f>
        <v>0</v>
      </c>
      <c r="H54" s="10">
        <f>H18-PagosEnEfectivo[[#Totals],[May-xx]]</f>
        <v>0</v>
      </c>
      <c r="I54" s="10">
        <f>I18-PagosEnEfectivo[[#Totals],[Jun-xx]]</f>
        <v>0</v>
      </c>
      <c r="J54" s="10">
        <f>J18-PagosEnEfectivo[[#Totals],[Jul-xx]]</f>
        <v>0</v>
      </c>
      <c r="K54" s="10">
        <f>K18-PagosEnEfectivo[[#Totals],[Ago-xx]]</f>
        <v>0</v>
      </c>
      <c r="L54" s="10">
        <f>L18-PagosEnEfectivo[[#Totals],[Sep-xx]]</f>
        <v>0</v>
      </c>
      <c r="M54" s="10">
        <f>M18-PagosEnEfectivo[[#Totals],[Oct-xx]]</f>
        <v>0</v>
      </c>
      <c r="N54" s="10">
        <f>N18-PagosEnEfectivo[[#Totals],[Nov-xx]]</f>
        <v>0</v>
      </c>
      <c r="O54" s="10">
        <f>O18-PagosEnEfectivo[[#Totals],[Dic-xx]]</f>
        <v>0</v>
      </c>
      <c r="P54" s="30"/>
    </row>
    <row r="55" spans="2:16" s="6" customFormat="1" ht="34.9" customHeight="1">
      <c r="B55" s="17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2:16" s="6" customFormat="1" ht="34.9" customHeight="1">
      <c r="B56" s="46" t="s">
        <v>45</v>
      </c>
      <c r="C56" s="47" t="s">
        <v>53</v>
      </c>
      <c r="D56" s="44" t="s">
        <v>54</v>
      </c>
      <c r="E56" s="44" t="s">
        <v>55</v>
      </c>
      <c r="F56" s="44" t="s">
        <v>56</v>
      </c>
      <c r="G56" s="44" t="s">
        <v>57</v>
      </c>
      <c r="H56" s="44" t="s">
        <v>58</v>
      </c>
      <c r="I56" s="44" t="s">
        <v>59</v>
      </c>
      <c r="J56" s="44" t="s">
        <v>60</v>
      </c>
      <c r="K56" s="44" t="s">
        <v>61</v>
      </c>
      <c r="L56" s="44" t="s">
        <v>62</v>
      </c>
      <c r="M56" s="44" t="s">
        <v>63</v>
      </c>
      <c r="N56" s="44" t="s">
        <v>64</v>
      </c>
      <c r="O56" s="44" t="s">
        <v>65</v>
      </c>
      <c r="P56" s="47" t="s">
        <v>66</v>
      </c>
    </row>
    <row r="57" spans="2:16" s="6" customFormat="1" ht="34.9" customHeight="1">
      <c r="B57" s="19" t="s">
        <v>46</v>
      </c>
      <c r="C57" s="26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27">
        <f>SUM(OtrosDatosOperativos[[#This Row],[Ene-xx]:[Dic-xx]])</f>
        <v>0</v>
      </c>
    </row>
    <row r="58" spans="2:16" s="6" customFormat="1" ht="34.9" customHeight="1">
      <c r="B58" s="19" t="s">
        <v>47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27">
        <f>SUM(OtrosDatosOperativos[[#This Row],[ ]:[Dic-xx]])</f>
        <v>0</v>
      </c>
    </row>
    <row r="59" spans="2:16" s="6" customFormat="1" ht="34.9" customHeight="1">
      <c r="B59" s="19" t="s">
        <v>48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27">
        <f>SUM(OtrosDatosOperativos[[#This Row],[ ]:[Dic-xx]])</f>
        <v>0</v>
      </c>
    </row>
    <row r="60" spans="2:16" s="6" customFormat="1" ht="34.9" customHeight="1">
      <c r="B60" s="19" t="s">
        <v>49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27">
        <f>SUM(OtrosDatosOperativos[[#This Row],[ ]:[Dic-xx]])</f>
        <v>0</v>
      </c>
    </row>
    <row r="61" spans="2:16" s="6" customFormat="1" ht="34.9" customHeight="1">
      <c r="B61" s="19" t="s">
        <v>50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27">
        <f>SUM(OtrosDatosOperativos[[#This Row],[ ]:[Dic-xx]])</f>
        <v>0</v>
      </c>
    </row>
    <row r="62" spans="2:16" s="6" customFormat="1" ht="34.9" customHeight="1">
      <c r="B62" s="19" t="s">
        <v>51</v>
      </c>
      <c r="C62" s="26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27">
        <f>SUM(OtrosDatosOperativos[[#This Row],[Ene-xx]:[Dic-xx]])</f>
        <v>0</v>
      </c>
    </row>
    <row r="63" spans="2:16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</sheetData>
  <sheetProtection insertColumns="0" insertRows="0"/>
  <mergeCells count="2">
    <mergeCell ref="B2:P2"/>
    <mergeCell ref="B1:P1"/>
  </mergeCells>
  <phoneticPr fontId="0" type="noConversion"/>
  <conditionalFormatting sqref="C8:O8">
    <cfRule type="cellIs" dxfId="141" priority="1" stopIfTrue="1" operator="lessThanOrEqual">
      <formula>$C$5</formula>
    </cfRule>
  </conditionalFormatting>
  <dataValidations count="9">
    <dataValidation type="decimal" operator="lessThanOrEqual" allowBlank="1" showInputMessage="1" showErrorMessage="1" sqref="C18:O18 C54:O54">
      <formula1>10000000</formula1>
    </dataValidation>
    <dataValidation type="decimal" errorStyle="warning" operator="lessThanOrEqual" allowBlank="1" showInputMessage="1" showErrorMessage="1" error="Escriba un número mayor que cero" sqref="P11:P16 P21:P45 P57:P62 P48:P52">
      <formula1>10000000</formula1>
    </dataValidation>
    <dataValidation allowBlank="1" showInputMessage="1" showErrorMessage="1" prompt="Escriba los detalles en la tabla de la derecha" sqref="B7"/>
    <dataValidation allowBlank="1" showInputMessage="1" showErrorMessage="1" prompt="Escriba los detalles en la tabla de Recibos de cobro debajo" sqref="B9"/>
    <dataValidation allowBlank="1" showInputMessage="1" showErrorMessage="1" prompt="Escriba los detalles en la tabla de Gastos de abajo y en la tabla Pagos a partir de la celda B47" sqref="B19"/>
    <dataValidation allowBlank="1" showInputMessage="1" showErrorMessage="1" prompt="Escriba los detalles en la tabla Otros datos operativos a continuación" sqref="B55"/>
    <dataValidation allowBlank="1" showInputMessage="1" sqref="D55:O55"/>
    <dataValidation operator="lessThanOrEqual" allowBlank="1" showInputMessage="1" showErrorMessage="1" error="Escriba un número mayor que cero." sqref="P55"/>
    <dataValidation type="decimal" allowBlank="1" showInputMessage="1" showErrorMessage="1" sqref="D11:O16 D21:O45 D48:O52 D57:O62 C58:C61">
      <formula1>-10000000</formula1>
      <formula2>10000000</formula2>
    </dataValidation>
  </dataValidations>
  <printOptions horizontalCentered="1"/>
  <pageMargins left="0" right="0" top="0.5" bottom="0.25" header="0" footer="0"/>
  <pageSetup paperSize="9" scale="26" orientation="landscape" r:id="rId1"/>
  <headerFooter alignWithMargins="0"/>
  <ignoredErrors>
    <ignoredError sqref="P21:P45" emptyCellReference="1"/>
    <ignoredError sqref="C4" unlockedFormula="1"/>
  </ignoredErrors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R55"/>
  <sheetViews>
    <sheetView showGridLines="0" zoomScaleNormal="100" zoomScaleSheetLayoutView="50" workbookViewId="0">
      <selection activeCell="B2" sqref="B2:L2"/>
    </sheetView>
  </sheetViews>
  <sheetFormatPr baseColWidth="10" defaultColWidth="9.33203125" defaultRowHeight="11.25"/>
  <cols>
    <col min="1" max="1" width="5.6640625" style="3" customWidth="1"/>
    <col min="2" max="2" width="22.33203125" style="3" customWidth="1"/>
    <col min="3" max="12" width="20.6640625" style="3" customWidth="1"/>
    <col min="13" max="13" width="5.6640625" style="3" customWidth="1"/>
    <col min="14" max="15" width="15.6640625" style="3" customWidth="1"/>
    <col min="16" max="16384" width="9.33203125" style="3"/>
  </cols>
  <sheetData>
    <row r="1" spans="2:18" ht="25.15" customHeight="1">
      <c r="C1" s="5"/>
      <c r="D1" s="1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2:18" ht="60" customHeight="1">
      <c r="B2" s="48" t="s">
        <v>67</v>
      </c>
      <c r="C2" s="49"/>
      <c r="D2" s="49"/>
      <c r="E2" s="49"/>
      <c r="F2" s="49"/>
      <c r="G2" s="50">
        <f>[0]!Efectivo_mínimo</f>
        <v>0</v>
      </c>
      <c r="H2" s="51"/>
      <c r="I2" s="51"/>
      <c r="J2" s="52"/>
      <c r="K2" s="52"/>
      <c r="L2" s="53"/>
      <c r="M2" s="5"/>
      <c r="N2" s="5"/>
      <c r="O2" s="5"/>
      <c r="P2" s="5"/>
      <c r="Q2" s="5"/>
      <c r="R2" s="5"/>
    </row>
    <row r="3" spans="2:18" ht="25.15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8" ht="25.15" customHeight="1">
      <c r="C4" s="34"/>
      <c r="D4" s="5"/>
      <c r="E4" s="5"/>
      <c r="F4" s="5"/>
      <c r="G4" s="5"/>
      <c r="H4" s="5"/>
      <c r="I4" s="5"/>
      <c r="J4" s="5"/>
      <c r="K4" s="5"/>
      <c r="L4" s="5"/>
      <c r="M4" s="5"/>
      <c r="O4" s="5"/>
      <c r="P4" s="5"/>
      <c r="Q4" s="5"/>
      <c r="R4" s="5"/>
    </row>
    <row r="5" spans="2:18" ht="25.15" customHeight="1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2:18" ht="25.15" customHeight="1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2:18" ht="25.15" customHeight="1">
      <c r="C7" s="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5"/>
      <c r="Q7" s="5"/>
      <c r="R7" s="5"/>
    </row>
    <row r="8" spans="2:18" ht="25.15" customHeight="1"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5"/>
      <c r="R8" s="5"/>
    </row>
    <row r="9" spans="2:18" ht="25.15" customHeight="1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2:18" ht="25.15" customHeight="1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2:18" ht="25.15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2:18" ht="25.15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2:18" ht="25.1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2:18" ht="25.15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2:18" ht="25.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2:18" ht="25.15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3:18" ht="25.15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3:18" ht="25.15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3:18" ht="25.15" customHeight="1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3:18" ht="25.15" customHeight="1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3:18" ht="25.15" customHeight="1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3:18" ht="25.15" customHeight="1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3:18" ht="25.15" customHeigh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3:18" ht="25.15" customHeight="1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3:18" ht="25.15" customHeight="1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3:18" ht="25.15" customHeight="1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3:18" ht="25.15" customHeight="1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3:18" ht="25.15" customHeight="1"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3:18" ht="25.15" customHeight="1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3:18" ht="25.15" customHeight="1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3:18" ht="25.15" customHeight="1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3:18" ht="25.15" customHeight="1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3:4" ht="25.15" customHeight="1"/>
    <row r="34" spans="3:4" ht="25.15" customHeight="1"/>
    <row r="35" spans="3:4" ht="25.15" customHeight="1">
      <c r="C35" s="2"/>
      <c r="D35" s="4"/>
    </row>
    <row r="36" spans="3:4" ht="25.15" customHeight="1"/>
    <row r="37" spans="3:4" ht="25.15" customHeight="1"/>
    <row r="38" spans="3:4" ht="25.15" customHeight="1"/>
    <row r="39" spans="3:4" ht="25.15" customHeight="1"/>
    <row r="40" spans="3:4" ht="25.15" customHeight="1"/>
    <row r="41" spans="3:4" ht="25.15" customHeight="1"/>
    <row r="42" spans="3:4" ht="25.15" customHeight="1"/>
    <row r="43" spans="3:4" ht="25.15" customHeight="1"/>
    <row r="44" spans="3:4" ht="25.15" customHeight="1"/>
    <row r="45" spans="3:4" ht="25.15" customHeight="1"/>
    <row r="46" spans="3:4" ht="25.15" customHeight="1"/>
    <row r="47" spans="3:4" ht="25.15" customHeight="1"/>
    <row r="48" spans="3:4" ht="25.15" customHeight="1"/>
    <row r="49" spans="3:4" ht="25.15" customHeight="1"/>
    <row r="50" spans="3:4" ht="25.15" customHeight="1"/>
    <row r="51" spans="3:4" ht="25.15" customHeight="1"/>
    <row r="52" spans="3:4" ht="25.15" customHeight="1"/>
    <row r="53" spans="3:4" ht="25.15" customHeight="1"/>
    <row r="54" spans="3:4" ht="25.15" customHeight="1">
      <c r="C54" s="40"/>
      <c r="D54" s="40"/>
    </row>
    <row r="55" spans="3:4" ht="10.15" customHeight="1"/>
  </sheetData>
  <mergeCells count="2">
    <mergeCell ref="C54:D54"/>
    <mergeCell ref="B2:F2"/>
  </mergeCells>
  <phoneticPr fontId="3" type="noConversion"/>
  <printOptions horizontalCentered="1"/>
  <pageMargins left="0" right="0" top="0.5" bottom="0.25" header="0" footer="0"/>
  <pageSetup paperSize="9" scale="43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F31F14-CD51-40AC-8477-30822A41751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78FF22DD-AE45-4CA9-8BD9-E5C44E79E3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449B60-D352-4FBD-96CA-3644B8BE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TM16410107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Flujo de efectivo</vt:lpstr>
      <vt:lpstr>Gráfico del flujo de efectivo</vt:lpstr>
      <vt:lpstr>Efectivo_inicial</vt:lpstr>
      <vt:lpstr>Efectivo_mínimo</vt:lpstr>
      <vt:lpstr>Fecha_de_inicio</vt:lpstr>
      <vt:lpstr>'Flujo de efectivo'!Títulos_a_imprimir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2023-02-16T07:16:05Z</dcterms:created>
  <dcterms:modified xsi:type="dcterms:W3CDTF">2023-09-18T15:14:00Z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